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tt\Desktop\N31AJ\"/>
    </mc:Choice>
  </mc:AlternateContent>
  <xr:revisionPtr revIDLastSave="0" documentId="13_ncr:1_{759CE173-57A1-4569-B0D6-2D788673A916}" xr6:coauthVersionLast="47" xr6:coauthVersionMax="47" xr10:uidLastSave="{00000000-0000-0000-0000-000000000000}"/>
  <bookViews>
    <workbookView xWindow="1170" yWindow="975" windowWidth="25560" windowHeight="14145" xr2:uid="{00000000-000D-0000-FFFF-FFFF00000000}"/>
  </bookViews>
  <sheets>
    <sheet name="W&amp;B" sheetId="1" r:id="rId1"/>
  </sheets>
  <calcPr calcId="181029"/>
</workbook>
</file>

<file path=xl/calcChain.xml><?xml version="1.0" encoding="utf-8"?>
<calcChain xmlns="http://schemas.openxmlformats.org/spreadsheetml/2006/main">
  <c r="E8" i="1" l="1"/>
  <c r="B20" i="1"/>
  <c r="B21" i="1" s="1"/>
  <c r="B22" i="1" s="1"/>
  <c r="E6" i="1"/>
  <c r="E7" i="1"/>
  <c r="E9" i="1"/>
  <c r="C5" i="1"/>
  <c r="E5" i="1" s="1"/>
  <c r="C4" i="1"/>
  <c r="E4" i="1" s="1"/>
  <c r="C10" i="1" l="1"/>
  <c r="B15" i="1" s="1"/>
  <c r="C11" i="1" s="1"/>
  <c r="E10" i="1"/>
  <c r="B11" i="1" l="1"/>
  <c r="B19" i="1"/>
  <c r="C12" i="1" s="1"/>
  <c r="B12" i="1" l="1"/>
</calcChain>
</file>

<file path=xl/sharedStrings.xml><?xml version="1.0" encoding="utf-8"?>
<sst xmlns="http://schemas.openxmlformats.org/spreadsheetml/2006/main" count="25" uniqueCount="25">
  <si>
    <t>Station / Item</t>
  </si>
  <si>
    <t>Qty</t>
  </si>
  <si>
    <t>Weight</t>
  </si>
  <si>
    <t>ARM</t>
  </si>
  <si>
    <t>Moment</t>
  </si>
  <si>
    <t>Empty Weight</t>
  </si>
  <si>
    <t>Oil</t>
  </si>
  <si>
    <t>Pilot and Front Pass</t>
  </si>
  <si>
    <t>Passengers Rear</t>
  </si>
  <si>
    <t>Fuel</t>
  </si>
  <si>
    <t>Totals</t>
  </si>
  <si>
    <t>Take Off Weight</t>
  </si>
  <si>
    <t>Landing Weight</t>
  </si>
  <si>
    <t>Max Gross Weight</t>
  </si>
  <si>
    <t>Flight Time</t>
  </si>
  <si>
    <t>Fuel Used</t>
  </si>
  <si>
    <t>Fuel Remaining</t>
  </si>
  <si>
    <t>Fuel Used for Taxi (in gal)</t>
  </si>
  <si>
    <t>Expected Fuel Burn (gal/hr)</t>
  </si>
  <si>
    <t>Takeoff CG</t>
  </si>
  <si>
    <t>Landing CG</t>
  </si>
  <si>
    <t>Normal</t>
  </si>
  <si>
    <t>Time Remaining (in min)</t>
  </si>
  <si>
    <t>Baggage Area A</t>
  </si>
  <si>
    <t>Baggage Area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</si>
</sst>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2" fontId="2" fillId="2" borderId="3" xfId="0" applyNumberFormat="1" applyFont="1" applyFill="1" applyBorder="1" applyProtection="1">
      <protection locked="0"/>
    </xf>
    <xf numFmtId="0" fontId="1" fillId="0" borderId="2" xfId="0" applyFont="1" applyBorder="1"/>
    <xf numFmtId="2" fontId="3" fillId="0" borderId="0" xfId="0" applyNumberFormat="1" applyFont="1"/>
    <xf numFmtId="2" fontId="0" fillId="0" borderId="0" xfId="0" applyNumberFormat="1" applyProtection="1"/>
    <xf numFmtId="2" fontId="0" fillId="0" borderId="1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CG</a:t>
            </a:r>
            <a:r>
              <a:rPr lang="en-US" baseline="0"/>
              <a:t> Envelope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'W&amp;B'!$G$3:$G$9</c:f>
              <c:numCache>
                <c:formatCode>General</c:formatCode>
                <c:ptCount val="7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  <c:pt idx="5">
                  <c:v>33</c:v>
                </c:pt>
              </c:numCache>
            </c:numRef>
          </c:xVal>
          <c:yVal>
            <c:numRef>
              <c:f>'W&amp;B'!$H$3:$H$9</c:f>
              <c:numCache>
                <c:formatCode>General</c:formatCode>
                <c:ptCount val="7"/>
                <c:pt idx="0" formatCode="0.00">
                  <c:v>2000</c:v>
                </c:pt>
                <c:pt idx="1">
                  <c:v>2250</c:v>
                </c:pt>
                <c:pt idx="2">
                  <c:v>2950</c:v>
                </c:pt>
                <c:pt idx="3" formatCode="0.00">
                  <c:v>2950</c:v>
                </c:pt>
                <c:pt idx="4">
                  <c:v>2000</c:v>
                </c:pt>
                <c:pt idx="5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64-4091-8A6B-3A1E96C2FD88}"/>
            </c:ext>
          </c:extLst>
        </c:ser>
        <c:ser>
          <c:idx val="1"/>
          <c:order val="1"/>
          <c:tx>
            <c:v>CG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'W&amp;B'!$B$11:$B$12</c:f>
              <c:numCache>
                <c:formatCode>0.00</c:formatCode>
                <c:ptCount val="2"/>
                <c:pt idx="0">
                  <c:v>42.601509498692053</c:v>
                </c:pt>
                <c:pt idx="1">
                  <c:v>42.302448517764198</c:v>
                </c:pt>
              </c:numCache>
            </c:numRef>
          </c:xVal>
          <c:yVal>
            <c:numRef>
              <c:f>'W&amp;B'!$C$11:$C$12</c:f>
              <c:numCache>
                <c:formatCode>0.00</c:formatCode>
                <c:ptCount val="2"/>
                <c:pt idx="0">
                  <c:v>2905.875</c:v>
                </c:pt>
                <c:pt idx="1">
                  <c:v>2761.875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64-4091-8A6B-3A1E96C2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95784"/>
        <c:axId val="1"/>
      </c:scatterChart>
      <c:valAx>
        <c:axId val="328995784"/>
        <c:scaling>
          <c:orientation val="minMax"/>
          <c:max val="5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INCHES</a:t>
                </a:r>
                <a:r>
                  <a:rPr lang="en-US" baseline="0"/>
                  <a:t> AFT OF DATUM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346412948381456"/>
              <c:y val="0.91954710276600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IN POUNDS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26225883303048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95784"/>
        <c:crosses val="autoZero"/>
        <c:crossBetween val="midCat"/>
        <c:majorUnit val="4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47625</xdr:rowOff>
    </xdr:from>
    <xdr:to>
      <xdr:col>13</xdr:col>
      <xdr:colOff>152401</xdr:colOff>
      <xdr:row>17</xdr:row>
      <xdr:rowOff>114300</xdr:rowOff>
    </xdr:to>
    <xdr:graphicFrame macro="">
      <xdr:nvGraphicFramePr>
        <xdr:cNvPr id="1032" name="Chart 3">
          <a:extLst>
            <a:ext uri="{FF2B5EF4-FFF2-40B4-BE49-F238E27FC236}">
              <a16:creationId xmlns:a16="http://schemas.microsoft.com/office/drawing/2014/main" id="{29A73609-6394-4F60-B077-1459E86FD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workbookViewId="0">
      <selection activeCell="C6" sqref="C6"/>
    </sheetView>
  </sheetViews>
  <sheetFormatPr defaultRowHeight="15" x14ac:dyDescent="0.25"/>
  <cols>
    <col min="1" max="1" width="25.7109375" bestFit="1" customWidth="1"/>
    <col min="2" max="2" width="9.5703125" bestFit="1" customWidth="1"/>
    <col min="3" max="4" width="9.28515625" bestFit="1" customWidth="1"/>
    <col min="5" max="5" width="10.140625" bestFit="1" customWidth="1"/>
  </cols>
  <sheetData>
    <row r="2" spans="1:8" ht="15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G2" t="s">
        <v>21</v>
      </c>
    </row>
    <row r="3" spans="1:8" ht="15.75" thickBot="1" x14ac:dyDescent="0.3">
      <c r="A3" t="s">
        <v>5</v>
      </c>
      <c r="B3" s="2"/>
      <c r="C3" s="2">
        <v>1888</v>
      </c>
      <c r="D3" s="7">
        <v>37.299999999999997</v>
      </c>
      <c r="E3" s="2">
        <v>70481.2</v>
      </c>
      <c r="G3">
        <v>33</v>
      </c>
      <c r="H3" s="2">
        <v>2000</v>
      </c>
    </row>
    <row r="4" spans="1:8" ht="16.5" thickTop="1" thickBot="1" x14ac:dyDescent="0.3">
      <c r="A4" t="s">
        <v>6</v>
      </c>
      <c r="B4" s="4">
        <v>9</v>
      </c>
      <c r="C4" s="2">
        <f>B4/4*7.5</f>
        <v>16.875</v>
      </c>
      <c r="D4" s="7">
        <v>-15</v>
      </c>
      <c r="E4" s="2">
        <f>D4*C4</f>
        <v>-253.125</v>
      </c>
      <c r="G4">
        <v>33</v>
      </c>
      <c r="H4">
        <v>2250</v>
      </c>
    </row>
    <row r="5" spans="1:8" ht="16.5" thickTop="1" thickBot="1" x14ac:dyDescent="0.3">
      <c r="A5" t="s">
        <v>9</v>
      </c>
      <c r="B5" s="4">
        <v>50</v>
      </c>
      <c r="C5" s="2">
        <f>B5*6</f>
        <v>300</v>
      </c>
      <c r="D5" s="7">
        <v>48</v>
      </c>
      <c r="E5" s="2">
        <f>D5*C5</f>
        <v>14400</v>
      </c>
      <c r="G5">
        <v>39.5</v>
      </c>
      <c r="H5">
        <v>2950</v>
      </c>
    </row>
    <row r="6" spans="1:8" ht="16.5" thickTop="1" thickBot="1" x14ac:dyDescent="0.3">
      <c r="A6" t="s">
        <v>7</v>
      </c>
      <c r="B6" s="2"/>
      <c r="C6" s="4">
        <v>400</v>
      </c>
      <c r="D6" s="7">
        <v>41</v>
      </c>
      <c r="E6" s="2">
        <f>D6*C6</f>
        <v>16400</v>
      </c>
      <c r="G6">
        <v>48.5</v>
      </c>
      <c r="H6" s="2">
        <v>2950</v>
      </c>
    </row>
    <row r="7" spans="1:8" ht="16.5" thickTop="1" thickBot="1" x14ac:dyDescent="0.3">
      <c r="A7" t="s">
        <v>8</v>
      </c>
      <c r="B7" s="2"/>
      <c r="C7" s="4">
        <v>300</v>
      </c>
      <c r="D7" s="7">
        <v>74</v>
      </c>
      <c r="E7" s="2">
        <f>D7*C7</f>
        <v>22200</v>
      </c>
      <c r="G7">
        <v>48.5</v>
      </c>
      <c r="H7">
        <v>2000</v>
      </c>
    </row>
    <row r="8" spans="1:8" ht="16.5" thickTop="1" thickBot="1" x14ac:dyDescent="0.3">
      <c r="A8" t="s">
        <v>23</v>
      </c>
      <c r="B8" s="2"/>
      <c r="C8" s="4">
        <v>10</v>
      </c>
      <c r="D8" s="7">
        <v>95</v>
      </c>
      <c r="E8" s="2">
        <f>D8*C8</f>
        <v>950</v>
      </c>
      <c r="G8">
        <v>33</v>
      </c>
      <c r="H8">
        <v>2000</v>
      </c>
    </row>
    <row r="9" spans="1:8" ht="16.5" thickTop="1" thickBot="1" x14ac:dyDescent="0.3">
      <c r="A9" s="1" t="s">
        <v>24</v>
      </c>
      <c r="B9" s="3"/>
      <c r="C9" s="4">
        <v>0</v>
      </c>
      <c r="D9" s="8">
        <v>122</v>
      </c>
      <c r="E9" s="3">
        <f>D9*C9</f>
        <v>0</v>
      </c>
    </row>
    <row r="10" spans="1:8" ht="15.75" thickTop="1" x14ac:dyDescent="0.25">
      <c r="A10" t="s">
        <v>10</v>
      </c>
      <c r="B10" s="2"/>
      <c r="C10" s="2">
        <f>SUM(C3:C9)</f>
        <v>2914.875</v>
      </c>
      <c r="D10" s="2"/>
      <c r="E10" s="2">
        <f>SUM(E3:E9)</f>
        <v>124178.075</v>
      </c>
    </row>
    <row r="11" spans="1:8" x14ac:dyDescent="0.25">
      <c r="A11" t="s">
        <v>19</v>
      </c>
      <c r="B11" s="6">
        <f>E10/C10</f>
        <v>42.601509498692053</v>
      </c>
      <c r="C11" s="6">
        <f>B15</f>
        <v>2905.875</v>
      </c>
      <c r="D11" s="2"/>
      <c r="E11" s="2"/>
    </row>
    <row r="12" spans="1:8" x14ac:dyDescent="0.25">
      <c r="A12" t="s">
        <v>20</v>
      </c>
      <c r="B12" s="6">
        <f>((E10-E5)+((B21*6)*D5))/B19</f>
        <v>42.302448517764198</v>
      </c>
      <c r="C12" s="6">
        <f>B19</f>
        <v>2761.875</v>
      </c>
      <c r="D12" s="2"/>
      <c r="E12" s="2"/>
    </row>
    <row r="13" spans="1:8" x14ac:dyDescent="0.25">
      <c r="A13" t="s">
        <v>13</v>
      </c>
      <c r="B13" s="2">
        <v>2950</v>
      </c>
      <c r="C13" s="2"/>
      <c r="D13" s="2"/>
      <c r="E13" s="2"/>
    </row>
    <row r="14" spans="1:8" x14ac:dyDescent="0.25">
      <c r="C14" s="2"/>
      <c r="D14" s="2"/>
      <c r="E14" s="2"/>
    </row>
    <row r="15" spans="1:8" ht="15.75" thickBot="1" x14ac:dyDescent="0.3">
      <c r="A15" t="s">
        <v>11</v>
      </c>
      <c r="B15" s="2">
        <f>C10-(B16*6)</f>
        <v>2905.875</v>
      </c>
      <c r="C15" s="2"/>
      <c r="D15" s="2"/>
      <c r="E15" s="2"/>
    </row>
    <row r="16" spans="1:8" ht="16.5" thickTop="1" thickBot="1" x14ac:dyDescent="0.3">
      <c r="A16" t="s">
        <v>17</v>
      </c>
      <c r="B16" s="4">
        <v>1.5</v>
      </c>
      <c r="C16" s="2"/>
      <c r="D16" s="2"/>
      <c r="E16" s="2"/>
    </row>
    <row r="17" spans="1:5" ht="16.5" thickTop="1" thickBot="1" x14ac:dyDescent="0.3">
      <c r="A17" t="s">
        <v>14</v>
      </c>
      <c r="B17" s="4">
        <v>2</v>
      </c>
      <c r="C17" s="2"/>
      <c r="D17" s="2"/>
      <c r="E17" s="2"/>
    </row>
    <row r="18" spans="1:5" ht="16.5" thickTop="1" thickBot="1" x14ac:dyDescent="0.3">
      <c r="A18" t="s">
        <v>18</v>
      </c>
      <c r="B18" s="4">
        <v>12</v>
      </c>
      <c r="C18" s="2"/>
      <c r="D18" s="2"/>
      <c r="E18" s="2"/>
    </row>
    <row r="19" spans="1:5" ht="15.75" thickTop="1" x14ac:dyDescent="0.25">
      <c r="A19" t="s">
        <v>12</v>
      </c>
      <c r="B19" s="2">
        <f>B15-((B18*B17)*6)</f>
        <v>2761.875</v>
      </c>
      <c r="C19" s="2"/>
      <c r="D19" s="2"/>
      <c r="E19" s="2"/>
    </row>
    <row r="20" spans="1:5" x14ac:dyDescent="0.25">
      <c r="A20" t="s">
        <v>15</v>
      </c>
      <c r="B20" s="2">
        <f>B18*B17+B16</f>
        <v>25.5</v>
      </c>
      <c r="C20" s="2"/>
      <c r="D20" s="2"/>
      <c r="E20" s="2"/>
    </row>
    <row r="21" spans="1:5" x14ac:dyDescent="0.25">
      <c r="A21" t="s">
        <v>16</v>
      </c>
      <c r="B21" s="2">
        <f>B5-B20</f>
        <v>24.5</v>
      </c>
      <c r="C21" s="2"/>
      <c r="D21" s="2"/>
      <c r="E21" s="2"/>
    </row>
    <row r="22" spans="1:5" x14ac:dyDescent="0.25">
      <c r="A22" t="s">
        <v>22</v>
      </c>
      <c r="B22" s="2">
        <f>(B21/B18)*60</f>
        <v>122.49999999999999</v>
      </c>
    </row>
  </sheetData>
  <sheetProtection algorithmName="SHA-512" hashValue="+u+WZlAT5saVKFQsbQVr0uvrTJ53+Ie1rf5GoBrKDBrlMM8tcOepljmc9GXFn5L+Erfu+VTgcif8SoDyp2lT6A==" saltValue="cOptCKXoLffmNpIR5OHJlw==" spinCount="100000" sheet="1"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70430376-0023-49B8-AA77-375C111F4FE1}">
            <x14:iconSet iconSet="3TrafficLights2" custom="1">
              <x14:cfvo type="percent">
                <xm:f>0</xm:f>
              </x14:cfvo>
              <x14:cfvo type="num">
                <xm:f>50</xm:f>
              </x14:cfvo>
              <x14:cfvo type="num">
                <xm:f>81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C9</xm:sqref>
        </x14:conditionalFormatting>
        <x14:conditionalFormatting xmlns:xm="http://schemas.microsoft.com/office/excel/2006/main">
          <x14:cfRule type="iconSet" priority="3" id="{03F2470C-0EF3-4B3D-805D-4ABE790F0EA1}">
            <x14:iconSet iconSet="3TrafficLights2" custom="1">
              <x14:cfvo type="percent">
                <xm:f>0</xm:f>
              </x14:cfvo>
              <x14:cfvo type="num">
                <xm:f>12</xm:f>
              </x14:cfvo>
              <x14:cfvo type="num">
                <xm:f>36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B5</xm:sqref>
        </x14:conditionalFormatting>
        <x14:conditionalFormatting xmlns:xm="http://schemas.microsoft.com/office/excel/2006/main">
          <x14:cfRule type="iconSet" priority="5" id="{700ED871-6D5C-4F55-8F88-826DCFDB9698}">
            <x14:iconSet iconSet="3TrafficLights2" custom="1">
              <x14:cfvo type="percent">
                <xm:f>0</xm:f>
              </x14:cfvo>
              <x14:cfvo type="num">
                <xm:f>7</xm:f>
              </x14:cfvo>
              <x14:cfvo type="num">
                <xm:f>9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2" id="{53B06AFF-A199-4DE9-A2E2-7D4653154A65}">
            <x14:iconSet custom="1">
              <x14:cfvo type="percent">
                <xm:f>0</xm:f>
              </x14:cfvo>
              <x14:cfvo type="num" gte="0">
                <xm:f>2950</xm:f>
              </x14:cfvo>
              <x14:cfvo type="num" gte="0">
                <xm:f>2950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B15</xm:sqref>
        </x14:conditionalFormatting>
        <x14:conditionalFormatting xmlns:xm="http://schemas.microsoft.com/office/excel/2006/main">
          <x14:cfRule type="iconSet" priority="1" id="{05408F0A-097D-418F-9939-38F0ABCE5A87}">
            <x14:iconSet iconSet="3TrafficLights2" custom="1">
              <x14:cfvo type="percent">
                <xm:f>0</xm:f>
              </x14:cfvo>
              <x14:cfvo type="num">
                <xm:f>100</xm:f>
              </x14:cfvo>
              <x14:cfvo type="num">
                <xm:f>121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W&amp;B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Whiskey</dc:creator>
  <cp:lastModifiedBy>Matt Wells</cp:lastModifiedBy>
  <dcterms:created xsi:type="dcterms:W3CDTF">2018-04-29T04:08:00Z</dcterms:created>
  <dcterms:modified xsi:type="dcterms:W3CDTF">2021-06-25T17:18:07Z</dcterms:modified>
</cp:coreProperties>
</file>